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irkaHP\Dokumenty\CS\Smlouvy\"/>
    </mc:Choice>
  </mc:AlternateContent>
  <bookViews>
    <workbookView xWindow="0" yWindow="0" windowWidth="18420" windowHeight="7248"/>
  </bookViews>
  <sheets>
    <sheet name="Nabidka" sheetId="1" r:id="rId1"/>
    <sheet name="Odkup po roce" sheetId="2" r:id="rId2"/>
  </sheets>
  <calcPr calcId="152511"/>
</workbook>
</file>

<file path=xl/calcChain.xml><?xml version="1.0" encoding="utf-8"?>
<calcChain xmlns="http://schemas.openxmlformats.org/spreadsheetml/2006/main">
  <c r="H35" i="1" l="1"/>
  <c r="J11" i="1" l="1"/>
  <c r="J12" i="1"/>
  <c r="J13" i="1"/>
  <c r="J14" i="1"/>
  <c r="J15" i="1"/>
  <c r="J16" i="1"/>
  <c r="J17" i="1"/>
  <c r="J18" i="1"/>
  <c r="J24" i="1"/>
  <c r="J25" i="1"/>
  <c r="J26" i="1"/>
  <c r="J19" i="1" l="1"/>
  <c r="J28" i="1"/>
  <c r="J29" i="1" s="1"/>
  <c r="J31" i="1" s="1"/>
  <c r="G2" i="2" s="1"/>
  <c r="C10" i="2" s="1"/>
  <c r="J43" i="1" l="1"/>
  <c r="J45" i="1" s="1"/>
  <c r="J37" i="1"/>
  <c r="J5" i="1" s="1"/>
  <c r="G5" i="2" s="1"/>
  <c r="F10" i="2"/>
  <c r="J38" i="1"/>
  <c r="G3" i="2" l="1"/>
  <c r="G4" i="2"/>
  <c r="D12" i="2"/>
  <c r="D11" i="2"/>
  <c r="E11" i="2" s="1"/>
  <c r="D21" i="2"/>
  <c r="E21" i="2" s="1"/>
  <c r="D19" i="2"/>
  <c r="E19" i="2" s="1"/>
  <c r="D15" i="2"/>
  <c r="E15" i="2" s="1"/>
  <c r="D13" i="2"/>
  <c r="D17" i="2"/>
  <c r="D14" i="2"/>
  <c r="D20" i="2"/>
  <c r="E20" i="2" s="1"/>
  <c r="D18" i="2"/>
  <c r="E18" i="2" s="1"/>
  <c r="D16" i="2"/>
  <c r="E16" i="2" s="1"/>
  <c r="D10" i="2"/>
  <c r="E12" i="2" l="1"/>
  <c r="E17" i="2"/>
  <c r="E14" i="2"/>
  <c r="E13" i="2"/>
  <c r="D22" i="2"/>
  <c r="E10" i="2"/>
  <c r="G10" i="2" s="1"/>
  <c r="C11" i="2" l="1"/>
  <c r="F11" i="2" l="1"/>
  <c r="G11" i="2" s="1"/>
  <c r="C12" i="2" l="1"/>
  <c r="F12" i="2" l="1"/>
  <c r="G12" i="2" s="1"/>
  <c r="C13" i="2" s="1"/>
  <c r="F13" i="2" l="1"/>
  <c r="G13" i="2" s="1"/>
  <c r="C14" i="2" s="1"/>
  <c r="F14" i="2" l="1"/>
  <c r="G14" i="2" s="1"/>
  <c r="C15" i="2" s="1"/>
  <c r="F15" i="2" l="1"/>
  <c r="G15" i="2" s="1"/>
  <c r="C16" i="2" s="1"/>
  <c r="F16" i="2" l="1"/>
  <c r="G16" i="2" s="1"/>
  <c r="C17" i="2" s="1"/>
  <c r="F17" i="2" l="1"/>
  <c r="G17" i="2" s="1"/>
  <c r="C18" i="2" s="1"/>
  <c r="F18" i="2" l="1"/>
  <c r="G18" i="2" s="1"/>
  <c r="C19" i="2" s="1"/>
  <c r="F19" i="2" l="1"/>
  <c r="G19" i="2" s="1"/>
  <c r="C20" i="2" s="1"/>
  <c r="F20" i="2" l="1"/>
  <c r="G20" i="2" s="1"/>
  <c r="C21" i="2" s="1"/>
  <c r="F21" i="2" l="1"/>
  <c r="G21" i="2" s="1"/>
  <c r="G22" i="2" s="1"/>
  <c r="C22" i="2" l="1"/>
</calcChain>
</file>

<file path=xl/sharedStrings.xml><?xml version="1.0" encoding="utf-8"?>
<sst xmlns="http://schemas.openxmlformats.org/spreadsheetml/2006/main" count="100" uniqueCount="91">
  <si>
    <t>Konverze dat</t>
  </si>
  <si>
    <t>Instalace serverové části</t>
  </si>
  <si>
    <t>Instalace klientských stanic</t>
  </si>
  <si>
    <t>Serverová licence</t>
  </si>
  <si>
    <t>Zaškolení obsluhy u uživatele</t>
  </si>
  <si>
    <t>hodin</t>
  </si>
  <si>
    <t>/hod</t>
  </si>
  <si>
    <t>Dopravné</t>
  </si>
  <si>
    <t>Školení u uživatele</t>
  </si>
  <si>
    <t>Konzultace u uživatele</t>
  </si>
  <si>
    <t>Instalace u uživatele</t>
  </si>
  <si>
    <t>Programátorské práce</t>
  </si>
  <si>
    <t>% z ceny licencí</t>
  </si>
  <si>
    <t>CyberSoft</t>
  </si>
  <si>
    <t xml:space="preserve"> / hod</t>
  </si>
  <si>
    <t>Služba</t>
  </si>
  <si>
    <t>Celkem</t>
  </si>
  <si>
    <t>Sazba</t>
  </si>
  <si>
    <t xml:space="preserve">     BUSINESS  SOFTWARE</t>
  </si>
  <si>
    <t>licencí</t>
  </si>
  <si>
    <t xml:space="preserve">Počet </t>
  </si>
  <si>
    <t>Měsíční</t>
  </si>
  <si>
    <t>sazba / lic.</t>
  </si>
  <si>
    <t>Hodnota ročního pronájmu licencí</t>
  </si>
  <si>
    <t>Měsíční poplatek za údržbu systému I6:</t>
  </si>
  <si>
    <t>Měsíční pronájem licencí:</t>
  </si>
  <si>
    <t>Hodnota ročních poplatků za údržbu systému I6:</t>
  </si>
  <si>
    <t>Obsahuje:</t>
  </si>
  <si>
    <t>E. Doprovodné služby</t>
  </si>
  <si>
    <t>Konzultace v prostorách firmy CyberSoft</t>
  </si>
  <si>
    <t>Kalkulace bude stanovena dle skutečně odvedené práce</t>
  </si>
  <si>
    <t>Předpoklad.</t>
  </si>
  <si>
    <t>počet</t>
  </si>
  <si>
    <t>Ostatní (např. konfigurace systému)</t>
  </si>
  <si>
    <t>Licence internetové aplikace Basic verze (*)</t>
  </si>
  <si>
    <t>(*) K provozování internetové aplikace pro neomezený počet uživatelů je zapotřebí 1 licence</t>
  </si>
  <si>
    <t>Předpokládaná cena implementace:</t>
  </si>
  <si>
    <t>B2. Koupě licencí</t>
  </si>
  <si>
    <t>Hodnota produktu je stanovena jako 2,4 násobek výše ročního pronájmu licencí</t>
  </si>
  <si>
    <t>B1. Pronájem licencí</t>
  </si>
  <si>
    <t>Zapracování změn legislativy</t>
  </si>
  <si>
    <t>Poskytování aktuální verze systému</t>
  </si>
  <si>
    <t>D1: při pronájmu licencí</t>
  </si>
  <si>
    <t>D2 : při odkupu licencí</t>
  </si>
  <si>
    <t>Hodnota měsíčního pronájmu licencí :</t>
  </si>
  <si>
    <t>A. Implementace</t>
  </si>
  <si>
    <t xml:space="preserve">               V ceně pronájmu licencí</t>
  </si>
  <si>
    <t>Plná klientská licence</t>
  </si>
  <si>
    <t>/výjezd</t>
  </si>
  <si>
    <t>tel. +420 596 115 718, +420 596 115 740</t>
  </si>
  <si>
    <t>hodin měsíčně</t>
  </si>
  <si>
    <t xml:space="preserve">Hot line - telefon, fax, e-mail, HelpDesk, provádění kontrolních mechanismů nad daty, </t>
  </si>
  <si>
    <t>Dohled nad provozem systému při startu</t>
  </si>
  <si>
    <t>servisní datové zásahy, instalace nových verzí  v rozsahu</t>
  </si>
  <si>
    <t>D. Update systému</t>
  </si>
  <si>
    <t>Hodnota ročních poplatků za update systému I6 (při D2)</t>
  </si>
  <si>
    <t xml:space="preserve">          Předběžná cenová nabídka dodávky inf.systému I6 pro firmu s 5 uživateli</t>
  </si>
  <si>
    <t>C. Údržba systému</t>
  </si>
  <si>
    <t>Dohodnuté programové úpray</t>
  </si>
  <si>
    <t>Předimplementační analýza *</t>
  </si>
  <si>
    <t>(*) volitelné</t>
  </si>
  <si>
    <t>Uvedené ceny jsou bez DPH, nezahrnují SW třetích stran (např. MS SQL, MS windows)</t>
  </si>
  <si>
    <t>Hodnota licencí</t>
  </si>
  <si>
    <t>Měsíční údržba - maintenance (ročně 10 %)</t>
  </si>
  <si>
    <t>Měsíční poplatek za poskytování nových verzí (ročně 10 %)</t>
  </si>
  <si>
    <t>Výše měsíční platby</t>
  </si>
  <si>
    <t>Úroková sazba (%)</t>
  </si>
  <si>
    <t>Období</t>
  </si>
  <si>
    <t>Zbývá</t>
  </si>
  <si>
    <t>Mesíční</t>
  </si>
  <si>
    <t>Splátka</t>
  </si>
  <si>
    <t>Úrok</t>
  </si>
  <si>
    <t>Čistá</t>
  </si>
  <si>
    <t>doplatit</t>
  </si>
  <si>
    <t>splátka</t>
  </si>
  <si>
    <t>bez údržby a</t>
  </si>
  <si>
    <t>celkem</t>
  </si>
  <si>
    <t>upgrade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</si>
  <si>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</si>
  <si>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</si>
  <si>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</si>
  <si>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</si>
  <si>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</si>
  <si>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</si>
  <si>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</si>
  <si>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</si>
  <si>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</si>
  <si>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</si>
  <si>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</si>
  <si>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</si>
  <si>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Soukenická 996/11, 702 00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</si>
</sst>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&quot;Kč&quot;"/>
    <numFmt numFmtId="165" formatCode="0.0"/>
    <numFmt numFmtId="166" formatCode="#,##0.0"/>
    <numFmt numFmtId="167" formatCode="#,##0.000"/>
    <numFmt numFmtId="168" formatCode="#,##0.0\ &quot;Kč&quot;"/>
    <numFmt numFmtId="169" formatCode="#,##0.000\ &quot;Kč&quot;"/>
  </numFmts>
  <fonts count="1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color indexed="62"/>
      <name val="Tahoma"/>
      <family val="2"/>
    </font>
    <font>
      <b/>
      <sz val="20"/>
      <color indexed="18"/>
      <name val="Tahoma"/>
      <family val="2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color indexed="9"/>
      <name val="Arial CE"/>
      <family val="2"/>
      <charset val="238"/>
    </font>
    <font>
      <b/>
      <i/>
      <sz val="11"/>
      <color indexed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color indexed="9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0" fontId="7" fillId="0" borderId="0" xfId="0" applyFont="1"/>
    <xf numFmtId="0" fontId="4" fillId="2" borderId="0" xfId="0" applyFont="1" applyFill="1" applyBorder="1"/>
    <xf numFmtId="0" fontId="4" fillId="2" borderId="2" xfId="0" applyFont="1" applyFill="1" applyBorder="1"/>
    <xf numFmtId="0" fontId="10" fillId="2" borderId="1" xfId="0" applyFont="1" applyFill="1" applyBorder="1"/>
    <xf numFmtId="0" fontId="6" fillId="2" borderId="0" xfId="0" applyFont="1" applyFill="1" applyBorder="1"/>
    <xf numFmtId="0" fontId="6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7" fillId="3" borderId="1" xfId="0" applyFont="1" applyFill="1" applyBorder="1"/>
    <xf numFmtId="0" fontId="9" fillId="3" borderId="0" xfId="0" applyFont="1" applyFill="1" applyBorder="1"/>
    <xf numFmtId="0" fontId="7" fillId="3" borderId="0" xfId="0" applyFont="1" applyFill="1" applyBorder="1"/>
    <xf numFmtId="164" fontId="9" fillId="3" borderId="0" xfId="0" applyNumberFormat="1" applyFont="1" applyFill="1" applyBorder="1"/>
    <xf numFmtId="164" fontId="1" fillId="3" borderId="0" xfId="0" applyNumberFormat="1" applyFont="1" applyFill="1" applyBorder="1"/>
    <xf numFmtId="164" fontId="7" fillId="3" borderId="0" xfId="0" applyNumberFormat="1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164" fontId="7" fillId="3" borderId="2" xfId="0" applyNumberFormat="1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0" fillId="2" borderId="0" xfId="0" applyFill="1"/>
    <xf numFmtId="0" fontId="13" fillId="2" borderId="4" xfId="0" applyFont="1" applyFill="1" applyBorder="1"/>
    <xf numFmtId="0" fontId="13" fillId="2" borderId="0" xfId="0" applyFont="1" applyFill="1" applyBorder="1"/>
    <xf numFmtId="0" fontId="5" fillId="3" borderId="1" xfId="0" applyFont="1" applyFill="1" applyBorder="1"/>
    <xf numFmtId="0" fontId="5" fillId="3" borderId="0" xfId="0" applyFont="1" applyFill="1" applyBorder="1"/>
    <xf numFmtId="164" fontId="9" fillId="3" borderId="2" xfId="0" applyNumberFormat="1" applyFont="1" applyFill="1" applyBorder="1"/>
    <xf numFmtId="0" fontId="7" fillId="3" borderId="9" xfId="0" applyFont="1" applyFill="1" applyBorder="1"/>
    <xf numFmtId="0" fontId="8" fillId="3" borderId="9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7" fillId="3" borderId="9" xfId="0" applyNumberFormat="1" applyFont="1" applyFill="1" applyBorder="1"/>
    <xf numFmtId="0" fontId="7" fillId="3" borderId="9" xfId="0" applyFont="1" applyFill="1" applyBorder="1" applyAlignment="1">
      <alignment horizontal="center"/>
    </xf>
    <xf numFmtId="164" fontId="7" fillId="3" borderId="5" xfId="0" applyNumberFormat="1" applyFont="1" applyFill="1" applyBorder="1"/>
    <xf numFmtId="164" fontId="7" fillId="3" borderId="10" xfId="0" applyNumberFormat="1" applyFont="1" applyFill="1" applyBorder="1"/>
    <xf numFmtId="164" fontId="7" fillId="3" borderId="11" xfId="0" applyNumberFormat="1" applyFont="1" applyFill="1" applyBorder="1"/>
    <xf numFmtId="0" fontId="7" fillId="3" borderId="11" xfId="0" applyFont="1" applyFill="1" applyBorder="1" applyAlignment="1">
      <alignment horizontal="center"/>
    </xf>
    <xf numFmtId="164" fontId="7" fillId="3" borderId="8" xfId="0" applyNumberFormat="1" applyFont="1" applyFill="1" applyBorder="1"/>
    <xf numFmtId="164" fontId="7" fillId="3" borderId="4" xfId="0" applyNumberFormat="1" applyFont="1" applyFill="1" applyBorder="1"/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/>
    <xf numFmtId="164" fontId="1" fillId="3" borderId="2" xfId="0" applyNumberFormat="1" applyFont="1" applyFill="1" applyBorder="1"/>
    <xf numFmtId="0" fontId="9" fillId="3" borderId="7" xfId="0" applyFont="1" applyFill="1" applyBorder="1"/>
    <xf numFmtId="164" fontId="9" fillId="3" borderId="8" xfId="0" applyNumberFormat="1" applyFont="1" applyFill="1" applyBorder="1"/>
    <xf numFmtId="0" fontId="2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8" fillId="3" borderId="1" xfId="0" applyFont="1" applyFill="1" applyBorder="1"/>
    <xf numFmtId="0" fontId="0" fillId="3" borderId="0" xfId="0" applyFill="1" applyBorder="1"/>
    <xf numFmtId="0" fontId="0" fillId="3" borderId="2" xfId="0" applyFill="1" applyBorder="1"/>
    <xf numFmtId="0" fontId="3" fillId="3" borderId="1" xfId="0" applyFont="1" applyFill="1" applyBorder="1"/>
    <xf numFmtId="0" fontId="13" fillId="3" borderId="0" xfId="0" applyFont="1" applyFill="1" applyBorder="1"/>
    <xf numFmtId="165" fontId="7" fillId="3" borderId="0" xfId="0" applyNumberFormat="1" applyFont="1" applyFill="1" applyBorder="1"/>
    <xf numFmtId="164" fontId="12" fillId="3" borderId="2" xfId="0" applyNumberFormat="1" applyFont="1" applyFill="1" applyBorder="1"/>
    <xf numFmtId="164" fontId="7" fillId="3" borderId="7" xfId="0" applyNumberFormat="1" applyFont="1" applyFill="1" applyBorder="1"/>
    <xf numFmtId="164" fontId="14" fillId="3" borderId="0" xfId="0" applyNumberFormat="1" applyFont="1" applyFill="1" applyBorder="1"/>
    <xf numFmtId="164" fontId="12" fillId="3" borderId="0" xfId="0" applyNumberFormat="1" applyFont="1" applyFill="1" applyBorder="1"/>
    <xf numFmtId="164" fontId="0" fillId="0" borderId="0" xfId="0" applyNumberFormat="1"/>
    <xf numFmtId="0" fontId="6" fillId="2" borderId="7" xfId="0" applyFont="1" applyFill="1" applyBorder="1"/>
    <xf numFmtId="0" fontId="0" fillId="0" borderId="0" xfId="0" applyBorder="1"/>
    <xf numFmtId="0" fontId="8" fillId="4" borderId="3" xfId="0" applyFont="1" applyFill="1" applyBorder="1"/>
    <xf numFmtId="0" fontId="8" fillId="4" borderId="4" xfId="0" applyFont="1" applyFill="1" applyBorder="1"/>
    <xf numFmtId="3" fontId="8" fillId="4" borderId="9" xfId="0" applyNumberFormat="1" applyFont="1" applyFill="1" applyBorder="1"/>
    <xf numFmtId="0" fontId="8" fillId="4" borderId="0" xfId="0" applyFont="1" applyFill="1" applyBorder="1"/>
    <xf numFmtId="3" fontId="8" fillId="4" borderId="10" xfId="0" applyNumberFormat="1" applyFont="1" applyFill="1" applyBorder="1"/>
    <xf numFmtId="0" fontId="8" fillId="4" borderId="7" xfId="0" applyFont="1" applyFill="1" applyBorder="1"/>
    <xf numFmtId="166" fontId="8" fillId="4" borderId="11" xfId="0" applyNumberFormat="1" applyFont="1" applyFill="1" applyBorder="1"/>
    <xf numFmtId="0" fontId="15" fillId="5" borderId="9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17" fontId="8" fillId="6" borderId="3" xfId="0" applyNumberFormat="1" applyFont="1" applyFill="1" applyBorder="1" applyAlignment="1">
      <alignment horizontal="center"/>
    </xf>
    <xf numFmtId="3" fontId="7" fillId="6" borderId="9" xfId="0" applyNumberFormat="1" applyFont="1" applyFill="1" applyBorder="1"/>
    <xf numFmtId="3" fontId="7" fillId="6" borderId="5" xfId="0" applyNumberFormat="1" applyFont="1" applyFill="1" applyBorder="1"/>
    <xf numFmtId="17" fontId="8" fillId="6" borderId="1" xfId="0" applyNumberFormat="1" applyFont="1" applyFill="1" applyBorder="1" applyAlignment="1">
      <alignment horizontal="center"/>
    </xf>
    <xf numFmtId="3" fontId="7" fillId="6" borderId="10" xfId="0" applyNumberFormat="1" applyFont="1" applyFill="1" applyBorder="1"/>
    <xf numFmtId="3" fontId="7" fillId="6" borderId="2" xfId="0" applyNumberFormat="1" applyFont="1" applyFill="1" applyBorder="1"/>
    <xf numFmtId="3" fontId="7" fillId="6" borderId="11" xfId="0" applyNumberFormat="1" applyFont="1" applyFill="1" applyBorder="1"/>
    <xf numFmtId="3" fontId="7" fillId="6" borderId="8" xfId="0" applyNumberFormat="1" applyFont="1" applyFill="1" applyBorder="1"/>
    <xf numFmtId="0" fontId="0" fillId="3" borderId="12" xfId="0" applyFill="1" applyBorder="1"/>
    <xf numFmtId="3" fontId="12" fillId="7" borderId="11" xfId="0" applyNumberFormat="1" applyFont="1" applyFill="1" applyBorder="1"/>
    <xf numFmtId="3" fontId="7" fillId="3" borderId="6" xfId="0" applyNumberFormat="1" applyFont="1" applyFill="1" applyBorder="1"/>
    <xf numFmtId="3" fontId="7" fillId="3" borderId="11" xfId="0" applyNumberFormat="1" applyFont="1" applyFill="1" applyBorder="1"/>
    <xf numFmtId="165" fontId="7" fillId="3" borderId="7" xfId="0" applyNumberFormat="1" applyFont="1" applyFill="1" applyBorder="1"/>
    <xf numFmtId="0" fontId="8" fillId="4" borderId="1" xfId="0" applyFont="1" applyFill="1" applyBorder="1"/>
    <xf numFmtId="0" fontId="8" fillId="4" borderId="6" xfId="0" applyFont="1" applyFill="1" applyBorder="1"/>
    <xf numFmtId="164" fontId="16" fillId="3" borderId="2" xfId="0" applyNumberFormat="1" applyFont="1" applyFill="1" applyBorder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160020</xdr:rowOff>
    </xdr:from>
    <xdr:to>
      <xdr:col>10</xdr:col>
      <xdr:colOff>579120</xdr:colOff>
      <xdr:row>2</xdr:row>
      <xdr:rowOff>160020</xdr:rowOff>
    </xdr:to>
    <xdr:sp macro="" textlink="">
      <xdr:nvSpPr>
        <xdr:cNvPr id="1033" name="Line 1"/>
        <xdr:cNvSpPr>
          <a:spLocks noChangeShapeType="1"/>
        </xdr:cNvSpPr>
      </xdr:nvSpPr>
      <xdr:spPr bwMode="auto">
        <a:xfrm flipV="1">
          <a:off x="7620" y="586740"/>
          <a:ext cx="587502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693420</xdr:colOff>
      <xdr:row>0</xdr:row>
      <xdr:rowOff>45720</xdr:rowOff>
    </xdr:from>
    <xdr:to>
      <xdr:col>4</xdr:col>
      <xdr:colOff>152400</xdr:colOff>
      <xdr:row>1</xdr:row>
      <xdr:rowOff>76200</xdr:rowOff>
    </xdr:to>
    <xdr:pic>
      <xdr:nvPicPr>
        <xdr:cNvPr id="1034" name="Picture 2" descr="C:\Dokumenty\titul_2_smal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" y="45720"/>
          <a:ext cx="449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B1" workbookViewId="0">
      <selection activeCell="B4" sqref="B4:K4"/>
    </sheetView>
  </sheetViews>
  <sheetFormatPr defaultRowHeight="13.2" x14ac:dyDescent="0.25"/>
  <cols>
    <col min="1" max="1" width="3.44140625" hidden="1" customWidth="1"/>
    <col min="2" max="2" width="3.109375" customWidth="1"/>
    <col min="4" max="4" width="14.44140625" customWidth="1"/>
    <col min="5" max="5" width="4.109375" customWidth="1"/>
    <col min="6" max="6" width="7.109375" customWidth="1"/>
    <col min="8" max="8" width="8.6640625" customWidth="1"/>
    <col min="9" max="9" width="10.109375" customWidth="1"/>
    <col min="10" max="10" width="12" bestFit="1" customWidth="1"/>
    <col min="13" max="13" width="9.88671875" bestFit="1" customWidth="1"/>
  </cols>
  <sheetData>
    <row r="1" spans="2:13" ht="24.6" x14ac:dyDescent="0.4">
      <c r="B1" s="48" t="s">
        <v>13</v>
      </c>
      <c r="C1" s="49"/>
      <c r="D1" s="49"/>
      <c r="E1" s="20"/>
      <c r="F1" s="20"/>
      <c r="G1" s="20"/>
      <c r="H1" s="49"/>
      <c r="I1" s="20" t="s">
        <v>90</v>
      </c>
      <c r="J1" s="49"/>
      <c r="K1" s="50"/>
    </row>
    <row r="2" spans="2:13" ht="9" customHeight="1" x14ac:dyDescent="0.25">
      <c r="B2" s="51" t="s">
        <v>18</v>
      </c>
      <c r="C2" s="52"/>
      <c r="D2" s="52"/>
      <c r="E2" s="13"/>
      <c r="F2" s="13"/>
      <c r="G2" s="12"/>
      <c r="H2" s="52"/>
      <c r="I2" s="12" t="s">
        <v>49</v>
      </c>
      <c r="J2" s="52"/>
      <c r="K2" s="53"/>
    </row>
    <row r="3" spans="2:13" ht="18" customHeight="1" x14ac:dyDescent="0.4">
      <c r="B3" s="54"/>
      <c r="C3" s="52"/>
      <c r="D3" s="52"/>
      <c r="E3" s="52"/>
      <c r="F3" s="52"/>
      <c r="G3" s="52"/>
      <c r="H3" s="52"/>
      <c r="I3" s="52"/>
      <c r="J3" s="52"/>
      <c r="K3" s="53"/>
    </row>
    <row r="4" spans="2:13" ht="17.25" customHeight="1" x14ac:dyDescent="0.25">
      <c r="B4" s="92" t="s">
        <v>56</v>
      </c>
      <c r="C4" s="93"/>
      <c r="D4" s="93"/>
      <c r="E4" s="93"/>
      <c r="F4" s="93"/>
      <c r="G4" s="93"/>
      <c r="H4" s="93"/>
      <c r="I4" s="93"/>
      <c r="J4" s="93"/>
      <c r="K4" s="94"/>
    </row>
    <row r="5" spans="2:13" ht="13.5" customHeight="1" x14ac:dyDescent="0.25">
      <c r="B5" s="27"/>
      <c r="C5" s="12" t="s">
        <v>44</v>
      </c>
      <c r="D5" s="28"/>
      <c r="E5" s="28"/>
      <c r="F5" s="28"/>
      <c r="G5" s="28"/>
      <c r="H5" s="28"/>
      <c r="I5" s="28"/>
      <c r="J5" s="59">
        <f>J28+J37</f>
        <v>15376</v>
      </c>
      <c r="K5" s="53"/>
    </row>
    <row r="6" spans="2:13" x14ac:dyDescent="0.25">
      <c r="B6" s="5" t="s">
        <v>45</v>
      </c>
      <c r="C6" s="3"/>
      <c r="D6" s="3"/>
      <c r="E6" s="3"/>
      <c r="F6" s="3"/>
      <c r="G6" s="3"/>
      <c r="H6" s="3"/>
      <c r="I6" s="3"/>
      <c r="J6" s="3"/>
      <c r="K6" s="4"/>
    </row>
    <row r="7" spans="2:13" x14ac:dyDescent="0.25">
      <c r="B7" s="11"/>
      <c r="C7" s="13" t="s">
        <v>30</v>
      </c>
      <c r="D7" s="13"/>
      <c r="E7" s="13"/>
      <c r="F7" s="13"/>
      <c r="G7" s="13"/>
      <c r="H7" s="13"/>
      <c r="I7" s="13"/>
      <c r="J7" s="13"/>
      <c r="K7" s="17"/>
    </row>
    <row r="8" spans="2:13" x14ac:dyDescent="0.25">
      <c r="B8" s="19"/>
      <c r="C8" s="20"/>
      <c r="D8" s="20"/>
      <c r="E8" s="20"/>
      <c r="F8" s="20"/>
      <c r="G8" s="30"/>
      <c r="H8" s="31" t="s">
        <v>31</v>
      </c>
      <c r="I8" s="20"/>
      <c r="J8" s="32"/>
      <c r="K8" s="17"/>
    </row>
    <row r="9" spans="2:13" x14ac:dyDescent="0.25">
      <c r="B9" s="11"/>
      <c r="C9" s="13" t="s">
        <v>15</v>
      </c>
      <c r="D9" s="13"/>
      <c r="E9" s="13"/>
      <c r="F9" s="13"/>
      <c r="G9" s="33" t="s">
        <v>17</v>
      </c>
      <c r="H9" s="33" t="s">
        <v>32</v>
      </c>
      <c r="I9" s="13"/>
      <c r="J9" s="34" t="s">
        <v>16</v>
      </c>
      <c r="K9" s="17"/>
    </row>
    <row r="10" spans="2:13" x14ac:dyDescent="0.25">
      <c r="B10" s="11"/>
      <c r="C10" s="13"/>
      <c r="D10" s="13"/>
      <c r="E10" s="13"/>
      <c r="F10" s="13"/>
      <c r="G10" s="33" t="s">
        <v>14</v>
      </c>
      <c r="H10" s="33" t="s">
        <v>5</v>
      </c>
      <c r="I10" s="13"/>
      <c r="J10" s="17"/>
      <c r="K10" s="17"/>
      <c r="L10" s="1"/>
    </row>
    <row r="11" spans="2:13" x14ac:dyDescent="0.25">
      <c r="B11" s="19"/>
      <c r="C11" s="20" t="s">
        <v>59</v>
      </c>
      <c r="D11" s="20"/>
      <c r="E11" s="20"/>
      <c r="F11" s="20"/>
      <c r="G11" s="35">
        <v>1590</v>
      </c>
      <c r="H11" s="36">
        <v>16</v>
      </c>
      <c r="I11" s="19"/>
      <c r="J11" s="37">
        <f t="shared" ref="J11:J17" si="0">G11*H11</f>
        <v>25440</v>
      </c>
      <c r="K11" s="17"/>
      <c r="M11" s="90"/>
    </row>
    <row r="12" spans="2:13" x14ac:dyDescent="0.25">
      <c r="B12" s="11"/>
      <c r="C12" s="13" t="s">
        <v>4</v>
      </c>
      <c r="D12" s="13"/>
      <c r="E12" s="13"/>
      <c r="F12" s="13"/>
      <c r="G12" s="38">
        <v>1590</v>
      </c>
      <c r="H12" s="33">
        <v>16</v>
      </c>
      <c r="I12" s="11"/>
      <c r="J12" s="21">
        <f>G12*H12</f>
        <v>25440</v>
      </c>
      <c r="K12" s="17"/>
      <c r="M12" s="91"/>
    </row>
    <row r="13" spans="2:13" x14ac:dyDescent="0.25">
      <c r="B13" s="11"/>
      <c r="C13" s="13" t="s">
        <v>0</v>
      </c>
      <c r="D13" s="13"/>
      <c r="E13" s="13"/>
      <c r="F13" s="13"/>
      <c r="G13" s="38">
        <v>1590</v>
      </c>
      <c r="H13" s="33">
        <v>16</v>
      </c>
      <c r="I13" s="11"/>
      <c r="J13" s="21">
        <f t="shared" si="0"/>
        <v>25440</v>
      </c>
      <c r="K13" s="17"/>
      <c r="M13" s="91"/>
    </row>
    <row r="14" spans="2:13" x14ac:dyDescent="0.25">
      <c r="B14" s="11"/>
      <c r="C14" s="13" t="s">
        <v>1</v>
      </c>
      <c r="D14" s="13"/>
      <c r="E14" s="13"/>
      <c r="F14" s="13"/>
      <c r="G14" s="38">
        <v>1590</v>
      </c>
      <c r="H14" s="33">
        <v>2</v>
      </c>
      <c r="I14" s="11"/>
      <c r="J14" s="21">
        <f t="shared" si="0"/>
        <v>3180</v>
      </c>
      <c r="K14" s="17"/>
    </row>
    <row r="15" spans="2:13" x14ac:dyDescent="0.25">
      <c r="B15" s="11"/>
      <c r="C15" s="13" t="s">
        <v>2</v>
      </c>
      <c r="D15" s="13"/>
      <c r="E15" s="13"/>
      <c r="F15" s="13"/>
      <c r="G15" s="38">
        <v>1590</v>
      </c>
      <c r="H15" s="33">
        <v>2</v>
      </c>
      <c r="I15" s="11"/>
      <c r="J15" s="21">
        <f t="shared" si="0"/>
        <v>3180</v>
      </c>
      <c r="K15" s="17"/>
    </row>
    <row r="16" spans="2:13" x14ac:dyDescent="0.25">
      <c r="B16" s="11"/>
      <c r="C16" s="13" t="s">
        <v>33</v>
      </c>
      <c r="D16" s="13"/>
      <c r="E16" s="13"/>
      <c r="F16" s="13"/>
      <c r="G16" s="38">
        <v>1590</v>
      </c>
      <c r="H16" s="33">
        <v>6</v>
      </c>
      <c r="I16" s="11"/>
      <c r="J16" s="21">
        <f t="shared" si="0"/>
        <v>9540</v>
      </c>
      <c r="K16" s="17"/>
    </row>
    <row r="17" spans="2:14" x14ac:dyDescent="0.25">
      <c r="B17" s="22"/>
      <c r="C17" s="23" t="s">
        <v>52</v>
      </c>
      <c r="D17" s="23"/>
      <c r="E17" s="23"/>
      <c r="F17" s="23"/>
      <c r="G17" s="39">
        <v>1590</v>
      </c>
      <c r="H17" s="40">
        <v>8</v>
      </c>
      <c r="I17" s="22"/>
      <c r="J17" s="41">
        <f t="shared" si="0"/>
        <v>12720</v>
      </c>
      <c r="K17" s="17"/>
    </row>
    <row r="18" spans="2:14" x14ac:dyDescent="0.25">
      <c r="B18" s="22"/>
      <c r="C18" s="23" t="s">
        <v>58</v>
      </c>
      <c r="D18" s="23"/>
      <c r="E18" s="23"/>
      <c r="F18" s="23"/>
      <c r="G18" s="39">
        <v>1590</v>
      </c>
      <c r="H18" s="40">
        <v>0</v>
      </c>
      <c r="I18" s="22"/>
      <c r="J18" s="41">
        <f>G18*H18</f>
        <v>0</v>
      </c>
      <c r="K18" s="17"/>
    </row>
    <row r="19" spans="2:14" x14ac:dyDescent="0.25">
      <c r="B19" s="11"/>
      <c r="C19" s="13" t="s">
        <v>36</v>
      </c>
      <c r="D19" s="13"/>
      <c r="E19" s="13"/>
      <c r="F19" s="13"/>
      <c r="G19" s="13"/>
      <c r="H19" s="13"/>
      <c r="I19" s="13"/>
      <c r="J19" s="60">
        <f>SUM(J11:J18)</f>
        <v>104940</v>
      </c>
      <c r="K19" s="17"/>
    </row>
    <row r="20" spans="2:14" x14ac:dyDescent="0.25">
      <c r="B20" s="11"/>
      <c r="C20" s="12" t="s">
        <v>60</v>
      </c>
      <c r="D20" s="13"/>
      <c r="E20" s="13"/>
      <c r="F20" s="13"/>
      <c r="G20" s="13"/>
      <c r="H20" s="13"/>
      <c r="I20" s="13"/>
      <c r="J20" s="16"/>
      <c r="K20" s="17"/>
    </row>
    <row r="21" spans="2:14" x14ac:dyDescent="0.25">
      <c r="B21" s="5" t="s">
        <v>39</v>
      </c>
      <c r="C21" s="6"/>
      <c r="D21" s="6"/>
      <c r="E21" s="6"/>
      <c r="F21" s="6"/>
      <c r="G21" s="6"/>
      <c r="H21" s="6"/>
      <c r="I21" s="6"/>
      <c r="J21" s="6"/>
      <c r="K21" s="7"/>
    </row>
    <row r="22" spans="2:14" x14ac:dyDescent="0.25">
      <c r="B22" s="19"/>
      <c r="C22" s="20"/>
      <c r="D22" s="20"/>
      <c r="E22" s="20"/>
      <c r="F22" s="20"/>
      <c r="G22" s="36" t="s">
        <v>21</v>
      </c>
      <c r="H22" s="36" t="s">
        <v>20</v>
      </c>
      <c r="I22" s="19"/>
      <c r="J22" s="43" t="s">
        <v>16</v>
      </c>
      <c r="K22" s="17"/>
      <c r="L22" s="2"/>
    </row>
    <row r="23" spans="2:14" x14ac:dyDescent="0.25">
      <c r="B23" s="22"/>
      <c r="C23" s="23"/>
      <c r="D23" s="23"/>
      <c r="E23" s="23"/>
      <c r="F23" s="23"/>
      <c r="G23" s="40" t="s">
        <v>22</v>
      </c>
      <c r="H23" s="40" t="s">
        <v>19</v>
      </c>
      <c r="I23" s="22"/>
      <c r="J23" s="44"/>
      <c r="K23" s="17"/>
      <c r="L23" s="2"/>
    </row>
    <row r="24" spans="2:14" x14ac:dyDescent="0.25">
      <c r="B24" s="19"/>
      <c r="C24" s="20" t="s">
        <v>47</v>
      </c>
      <c r="D24" s="20"/>
      <c r="E24" s="20"/>
      <c r="F24" s="20"/>
      <c r="G24" s="35">
        <v>1300</v>
      </c>
      <c r="H24" s="36">
        <v>5</v>
      </c>
      <c r="I24" s="11"/>
      <c r="J24" s="21">
        <f>G24*H24</f>
        <v>6500</v>
      </c>
      <c r="K24" s="17"/>
      <c r="L24" s="2"/>
      <c r="M24" s="90"/>
      <c r="N24" s="89"/>
    </row>
    <row r="25" spans="2:14" x14ac:dyDescent="0.25">
      <c r="B25" s="11"/>
      <c r="C25" s="13" t="s">
        <v>3</v>
      </c>
      <c r="D25" s="13"/>
      <c r="E25" s="13"/>
      <c r="F25" s="13"/>
      <c r="G25" s="38">
        <v>5900</v>
      </c>
      <c r="H25" s="33">
        <v>1</v>
      </c>
      <c r="I25" s="11"/>
      <c r="J25" s="21">
        <f>G25*H25</f>
        <v>5900</v>
      </c>
      <c r="K25" s="17"/>
      <c r="L25" s="2"/>
      <c r="M25" s="90"/>
      <c r="N25" s="89"/>
    </row>
    <row r="26" spans="2:14" x14ac:dyDescent="0.25">
      <c r="B26" s="22"/>
      <c r="C26" s="23" t="s">
        <v>34</v>
      </c>
      <c r="D26" s="23"/>
      <c r="E26" s="23"/>
      <c r="F26" s="23"/>
      <c r="G26" s="39">
        <v>5900</v>
      </c>
      <c r="H26" s="40">
        <v>0</v>
      </c>
      <c r="I26" s="22"/>
      <c r="J26" s="41">
        <f>G26*H26</f>
        <v>0</v>
      </c>
      <c r="K26" s="17"/>
      <c r="L26" s="2"/>
      <c r="M26" s="90"/>
    </row>
    <row r="27" spans="2:14" x14ac:dyDescent="0.25">
      <c r="B27" s="11"/>
      <c r="C27" s="12" t="s">
        <v>35</v>
      </c>
      <c r="D27" s="13"/>
      <c r="E27" s="13"/>
      <c r="F27" s="13"/>
      <c r="G27" s="13"/>
      <c r="H27" s="13"/>
      <c r="I27" s="13"/>
      <c r="J27" s="17"/>
      <c r="K27" s="17"/>
      <c r="L27" s="2"/>
    </row>
    <row r="28" spans="2:14" x14ac:dyDescent="0.25">
      <c r="B28" s="11"/>
      <c r="C28" s="13" t="s">
        <v>25</v>
      </c>
      <c r="D28" s="13"/>
      <c r="E28" s="13"/>
      <c r="F28" s="13"/>
      <c r="G28" s="13"/>
      <c r="H28" s="13"/>
      <c r="I28" s="13"/>
      <c r="J28" s="45">
        <f>SUM(J22:J27)</f>
        <v>12400</v>
      </c>
      <c r="K28" s="17"/>
      <c r="L28" s="2"/>
      <c r="M28" s="61"/>
    </row>
    <row r="29" spans="2:14" x14ac:dyDescent="0.25">
      <c r="B29" s="22"/>
      <c r="C29" s="46" t="s">
        <v>23</v>
      </c>
      <c r="D29" s="23"/>
      <c r="E29" s="23"/>
      <c r="F29" s="23"/>
      <c r="G29" s="23"/>
      <c r="H29" s="23"/>
      <c r="I29" s="23"/>
      <c r="J29" s="47">
        <f>J28*12</f>
        <v>148800</v>
      </c>
      <c r="K29" s="17"/>
      <c r="L29" s="2"/>
    </row>
    <row r="30" spans="2:14" x14ac:dyDescent="0.25">
      <c r="B30" s="5" t="s">
        <v>37</v>
      </c>
      <c r="C30" s="6"/>
      <c r="D30" s="6"/>
      <c r="E30" s="6"/>
      <c r="F30" s="6"/>
      <c r="G30" s="6"/>
      <c r="H30" s="6"/>
      <c r="I30" s="6"/>
      <c r="J30" s="6"/>
      <c r="K30" s="18"/>
      <c r="L30" s="2"/>
    </row>
    <row r="31" spans="2:14" x14ac:dyDescent="0.25">
      <c r="B31" s="11"/>
      <c r="C31" s="13" t="s">
        <v>38</v>
      </c>
      <c r="D31" s="13"/>
      <c r="E31" s="13"/>
      <c r="F31" s="13"/>
      <c r="G31" s="13"/>
      <c r="H31" s="13"/>
      <c r="I31" s="13"/>
      <c r="J31" s="88">
        <f>2.4*J29</f>
        <v>357120</v>
      </c>
      <c r="K31" s="17"/>
      <c r="L31" s="2"/>
    </row>
    <row r="32" spans="2:14" x14ac:dyDescent="0.25">
      <c r="B32" s="5" t="s">
        <v>57</v>
      </c>
      <c r="C32" s="6"/>
      <c r="D32" s="6"/>
      <c r="E32" s="6"/>
      <c r="F32" s="24"/>
      <c r="G32" s="6">
        <v>10</v>
      </c>
      <c r="H32" s="6" t="s">
        <v>12</v>
      </c>
      <c r="I32" s="24"/>
      <c r="J32" s="6"/>
      <c r="K32" s="7"/>
    </row>
    <row r="33" spans="2:11" x14ac:dyDescent="0.25">
      <c r="B33" s="19"/>
      <c r="C33" s="20" t="s">
        <v>27</v>
      </c>
      <c r="D33" s="20"/>
      <c r="E33" s="20"/>
      <c r="F33" s="20"/>
      <c r="G33" s="20"/>
      <c r="H33" s="20"/>
      <c r="I33" s="20"/>
      <c r="J33" s="32"/>
      <c r="K33" s="17"/>
    </row>
    <row r="34" spans="2:11" x14ac:dyDescent="0.25">
      <c r="B34" s="11"/>
      <c r="C34" s="13" t="s">
        <v>51</v>
      </c>
      <c r="D34" s="13"/>
      <c r="E34" s="13"/>
      <c r="F34" s="13"/>
      <c r="G34" s="13"/>
      <c r="H34" s="13"/>
      <c r="I34" s="13"/>
      <c r="J34" s="17"/>
      <c r="K34" s="17"/>
    </row>
    <row r="35" spans="2:11" x14ac:dyDescent="0.25">
      <c r="B35" s="22"/>
      <c r="C35" s="23" t="s">
        <v>53</v>
      </c>
      <c r="D35" s="23"/>
      <c r="E35" s="23"/>
      <c r="F35" s="23"/>
      <c r="G35" s="23"/>
      <c r="H35" s="85">
        <f>J37/1390</f>
        <v>2.1410071942446045</v>
      </c>
      <c r="I35" s="44" t="s">
        <v>50</v>
      </c>
      <c r="J35" s="44"/>
      <c r="K35" s="17"/>
    </row>
    <row r="36" spans="2:11" x14ac:dyDescent="0.25">
      <c r="B36" s="11"/>
      <c r="C36" s="13"/>
      <c r="D36" s="13"/>
      <c r="E36" s="13"/>
      <c r="F36" s="13"/>
      <c r="G36" s="13"/>
      <c r="H36" s="13"/>
      <c r="I36" s="13"/>
      <c r="J36" s="13"/>
      <c r="K36" s="17"/>
    </row>
    <row r="37" spans="2:11" x14ac:dyDescent="0.25">
      <c r="B37" s="11"/>
      <c r="C37" s="13" t="s">
        <v>24</v>
      </c>
      <c r="D37" s="13"/>
      <c r="E37" s="13"/>
      <c r="F37" s="13"/>
      <c r="G37" s="13"/>
      <c r="H37" s="13"/>
      <c r="I37" s="13"/>
      <c r="J37" s="15">
        <f>J31/100*G32/12</f>
        <v>2976</v>
      </c>
      <c r="K37" s="17"/>
    </row>
    <row r="38" spans="2:11" x14ac:dyDescent="0.25">
      <c r="B38" s="11"/>
      <c r="C38" s="12" t="s">
        <v>26</v>
      </c>
      <c r="D38" s="13"/>
      <c r="E38" s="13"/>
      <c r="F38" s="13"/>
      <c r="G38" s="13"/>
      <c r="H38" s="13"/>
      <c r="I38" s="13"/>
      <c r="J38" s="14">
        <f>J37*12</f>
        <v>35712</v>
      </c>
      <c r="K38" s="17"/>
    </row>
    <row r="39" spans="2:11" x14ac:dyDescent="0.25">
      <c r="B39" s="5" t="s">
        <v>54</v>
      </c>
      <c r="C39" s="62"/>
      <c r="D39" s="6"/>
      <c r="E39" s="6"/>
      <c r="F39" s="6"/>
      <c r="G39" s="6"/>
      <c r="H39" s="6"/>
      <c r="I39" s="6"/>
      <c r="J39" s="6"/>
      <c r="K39" s="7"/>
    </row>
    <row r="40" spans="2:11" x14ac:dyDescent="0.25">
      <c r="B40" s="19"/>
      <c r="C40" s="13" t="s">
        <v>40</v>
      </c>
      <c r="D40" s="20"/>
      <c r="E40" s="20"/>
      <c r="F40" s="20"/>
      <c r="G40" s="20"/>
      <c r="H40" s="20"/>
      <c r="I40" s="42"/>
      <c r="J40" s="32"/>
      <c r="K40" s="17"/>
    </row>
    <row r="41" spans="2:11" x14ac:dyDescent="0.25">
      <c r="B41" s="11"/>
      <c r="C41" s="13" t="s">
        <v>41</v>
      </c>
      <c r="D41" s="13"/>
      <c r="E41" s="13"/>
      <c r="F41" s="13"/>
      <c r="G41" s="13"/>
      <c r="H41" s="13"/>
      <c r="I41" s="13"/>
      <c r="J41" s="29"/>
      <c r="K41" s="17"/>
    </row>
    <row r="42" spans="2:11" x14ac:dyDescent="0.25">
      <c r="B42" s="19"/>
      <c r="C42" s="25" t="s">
        <v>42</v>
      </c>
      <c r="D42" s="25"/>
      <c r="E42" s="20"/>
      <c r="F42" s="20"/>
      <c r="G42" s="20" t="s">
        <v>46</v>
      </c>
      <c r="H42" s="20"/>
      <c r="I42" s="42"/>
      <c r="J42" s="37">
        <v>0</v>
      </c>
      <c r="K42" s="17"/>
    </row>
    <row r="43" spans="2:11" x14ac:dyDescent="0.25">
      <c r="B43" s="11"/>
      <c r="C43" s="26" t="s">
        <v>43</v>
      </c>
      <c r="D43" s="26"/>
      <c r="E43" s="56"/>
      <c r="F43" s="13"/>
      <c r="G43" s="13">
        <v>10</v>
      </c>
      <c r="H43" s="13" t="s">
        <v>12</v>
      </c>
      <c r="I43" s="16"/>
      <c r="J43" s="45">
        <f>J31/100*G43/12</f>
        <v>2976</v>
      </c>
      <c r="K43" s="17"/>
    </row>
    <row r="44" spans="2:11" x14ac:dyDescent="0.25">
      <c r="B44" s="11"/>
      <c r="C44" s="55"/>
      <c r="D44" s="55"/>
      <c r="E44" s="56"/>
      <c r="F44" s="13"/>
      <c r="G44" s="13"/>
      <c r="H44" s="13"/>
      <c r="I44" s="16"/>
      <c r="J44" s="57"/>
      <c r="K44" s="17"/>
    </row>
    <row r="45" spans="2:11" x14ac:dyDescent="0.25">
      <c r="B45" s="11"/>
      <c r="C45" s="12" t="s">
        <v>55</v>
      </c>
      <c r="D45" s="13"/>
      <c r="E45" s="13"/>
      <c r="F45" s="13"/>
      <c r="G45" s="13"/>
      <c r="H45" s="13"/>
      <c r="I45" s="13"/>
      <c r="J45" s="29">
        <f>J43*12</f>
        <v>35712</v>
      </c>
      <c r="K45" s="17"/>
    </row>
    <row r="46" spans="2:11" x14ac:dyDescent="0.25">
      <c r="B46" s="8" t="s">
        <v>28</v>
      </c>
      <c r="C46" s="9"/>
      <c r="D46" s="9"/>
      <c r="E46" s="9"/>
      <c r="F46" s="9"/>
      <c r="G46" s="9"/>
      <c r="H46" s="9"/>
      <c r="I46" s="9"/>
      <c r="J46" s="9"/>
      <c r="K46" s="10"/>
    </row>
    <row r="47" spans="2:11" x14ac:dyDescent="0.25">
      <c r="B47" s="19"/>
      <c r="C47" s="20" t="s">
        <v>10</v>
      </c>
      <c r="D47" s="20"/>
      <c r="E47" s="20"/>
      <c r="F47" s="20"/>
      <c r="G47" s="20"/>
      <c r="H47" s="20"/>
      <c r="I47" s="42">
        <v>1590</v>
      </c>
      <c r="J47" s="32" t="s">
        <v>6</v>
      </c>
      <c r="K47" s="17"/>
    </row>
    <row r="48" spans="2:11" x14ac:dyDescent="0.25">
      <c r="B48" s="11"/>
      <c r="C48" s="13" t="s">
        <v>8</v>
      </c>
      <c r="D48" s="13"/>
      <c r="E48" s="13"/>
      <c r="F48" s="13"/>
      <c r="G48" s="13"/>
      <c r="H48" s="13"/>
      <c r="I48" s="16">
        <v>1590</v>
      </c>
      <c r="J48" s="17" t="s">
        <v>6</v>
      </c>
      <c r="K48" s="17"/>
    </row>
    <row r="49" spans="2:11" x14ac:dyDescent="0.25">
      <c r="B49" s="11"/>
      <c r="C49" s="13" t="s">
        <v>9</v>
      </c>
      <c r="D49" s="13"/>
      <c r="E49" s="13"/>
      <c r="F49" s="13"/>
      <c r="G49" s="13"/>
      <c r="H49" s="13"/>
      <c r="I49" s="16">
        <v>1590</v>
      </c>
      <c r="J49" s="17" t="s">
        <v>6</v>
      </c>
      <c r="K49" s="17"/>
    </row>
    <row r="50" spans="2:11" x14ac:dyDescent="0.25">
      <c r="B50" s="11"/>
      <c r="C50" s="13" t="s">
        <v>29</v>
      </c>
      <c r="D50" s="13"/>
      <c r="E50" s="13"/>
      <c r="F50" s="13"/>
      <c r="G50" s="13"/>
      <c r="H50" s="13"/>
      <c r="I50" s="16">
        <v>1390</v>
      </c>
      <c r="J50" s="17" t="s">
        <v>6</v>
      </c>
      <c r="K50" s="17"/>
    </row>
    <row r="51" spans="2:11" x14ac:dyDescent="0.25">
      <c r="B51" s="11"/>
      <c r="C51" s="13" t="s">
        <v>11</v>
      </c>
      <c r="D51" s="13"/>
      <c r="E51" s="13"/>
      <c r="F51" s="13"/>
      <c r="G51" s="13"/>
      <c r="H51" s="13"/>
      <c r="I51" s="16">
        <v>1590</v>
      </c>
      <c r="J51" s="17" t="s">
        <v>6</v>
      </c>
      <c r="K51" s="17"/>
    </row>
    <row r="52" spans="2:11" x14ac:dyDescent="0.25">
      <c r="B52" s="22"/>
      <c r="C52" s="23" t="s">
        <v>7</v>
      </c>
      <c r="D52" s="23"/>
      <c r="E52" s="23"/>
      <c r="F52" s="23"/>
      <c r="G52" s="23"/>
      <c r="H52" s="23"/>
      <c r="I52" s="58">
        <v>1590</v>
      </c>
      <c r="J52" s="44" t="s">
        <v>48</v>
      </c>
      <c r="K52" s="17"/>
    </row>
    <row r="53" spans="2:11" x14ac:dyDescent="0.25">
      <c r="B53" s="22"/>
      <c r="C53" s="46" t="s">
        <v>61</v>
      </c>
      <c r="D53" s="23"/>
      <c r="E53" s="23"/>
      <c r="F53" s="23"/>
      <c r="G53" s="23"/>
      <c r="H53" s="23"/>
      <c r="I53" s="23"/>
      <c r="J53" s="23"/>
      <c r="K53" s="44"/>
    </row>
  </sheetData>
  <mergeCells count="1">
    <mergeCell ref="B4:K4"/>
  </mergeCells>
  <phoneticPr fontId="0" type="noConversion"/>
  <pageMargins left="0.78740157499999996" right="0.78740157499999996" top="0.984251969" bottom="0.8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2" sqref="C22"/>
    </sheetView>
  </sheetViews>
  <sheetFormatPr defaultRowHeight="13.2" x14ac:dyDescent="0.25"/>
  <sheetData>
    <row r="1" spans="1:7" x14ac:dyDescent="0.25">
      <c r="A1" s="63"/>
    </row>
    <row r="2" spans="1:7" x14ac:dyDescent="0.25">
      <c r="A2" s="63"/>
      <c r="B2" s="64" t="s">
        <v>62</v>
      </c>
      <c r="C2" s="65"/>
      <c r="D2" s="65"/>
      <c r="E2" s="65"/>
      <c r="F2" s="65"/>
      <c r="G2" s="66">
        <f>Nabidka!J31</f>
        <v>357120</v>
      </c>
    </row>
    <row r="3" spans="1:7" x14ac:dyDescent="0.25">
      <c r="A3" s="63"/>
      <c r="B3" s="86" t="s">
        <v>63</v>
      </c>
      <c r="C3" s="67"/>
      <c r="D3" s="67"/>
      <c r="E3" s="67"/>
      <c r="F3" s="67"/>
      <c r="G3" s="68">
        <f>Nabidka!J37</f>
        <v>2976</v>
      </c>
    </row>
    <row r="4" spans="1:7" x14ac:dyDescent="0.25">
      <c r="A4" s="63"/>
      <c r="B4" s="86" t="s">
        <v>64</v>
      </c>
      <c r="C4" s="67"/>
      <c r="D4" s="67"/>
      <c r="E4" s="67"/>
      <c r="F4" s="67"/>
      <c r="G4" s="68">
        <f>Nabidka!J43</f>
        <v>2976</v>
      </c>
    </row>
    <row r="5" spans="1:7" x14ac:dyDescent="0.25">
      <c r="A5" s="63"/>
      <c r="B5" s="86" t="s">
        <v>65</v>
      </c>
      <c r="C5" s="67"/>
      <c r="D5" s="67"/>
      <c r="E5" s="67"/>
      <c r="F5" s="67"/>
      <c r="G5" s="68">
        <f>Nabidka!J5</f>
        <v>15376</v>
      </c>
    </row>
    <row r="6" spans="1:7" x14ac:dyDescent="0.25">
      <c r="A6" s="63"/>
      <c r="B6" s="87" t="s">
        <v>66</v>
      </c>
      <c r="C6" s="69"/>
      <c r="D6" s="69"/>
      <c r="E6" s="69"/>
      <c r="F6" s="69"/>
      <c r="G6" s="70">
        <v>7</v>
      </c>
    </row>
    <row r="7" spans="1:7" x14ac:dyDescent="0.25">
      <c r="A7" s="63"/>
      <c r="B7" s="71" t="s">
        <v>67</v>
      </c>
      <c r="C7" s="71" t="s">
        <v>68</v>
      </c>
      <c r="D7" s="71" t="s">
        <v>69</v>
      </c>
      <c r="E7" s="71" t="s">
        <v>70</v>
      </c>
      <c r="F7" s="71" t="s">
        <v>71</v>
      </c>
      <c r="G7" s="71" t="s">
        <v>72</v>
      </c>
    </row>
    <row r="8" spans="1:7" x14ac:dyDescent="0.25">
      <c r="A8" s="63"/>
      <c r="B8" s="72"/>
      <c r="C8" s="72" t="s">
        <v>73</v>
      </c>
      <c r="D8" s="72" t="s">
        <v>74</v>
      </c>
      <c r="E8" s="72" t="s">
        <v>75</v>
      </c>
      <c r="F8" s="72"/>
      <c r="G8" s="72" t="s">
        <v>74</v>
      </c>
    </row>
    <row r="9" spans="1:7" x14ac:dyDescent="0.25">
      <c r="A9" s="63"/>
      <c r="B9" s="72"/>
      <c r="C9" s="72"/>
      <c r="D9" s="72" t="s">
        <v>76</v>
      </c>
      <c r="E9" s="72" t="s">
        <v>77</v>
      </c>
      <c r="F9" s="72"/>
      <c r="G9" s="72" t="s">
        <v>19</v>
      </c>
    </row>
    <row r="10" spans="1:7" x14ac:dyDescent="0.25">
      <c r="A10" s="63"/>
      <c r="B10" s="73" t="s">
        <v>78</v>
      </c>
      <c r="C10" s="74">
        <f>G2</f>
        <v>357120</v>
      </c>
      <c r="D10" s="74">
        <f>$G$5</f>
        <v>15376</v>
      </c>
      <c r="E10" s="74">
        <f>D10-$G$3-$G$4</f>
        <v>9424</v>
      </c>
      <c r="F10" s="74">
        <f>C10/100*$G$6/12</f>
        <v>2083.1999999999998</v>
      </c>
      <c r="G10" s="75">
        <f>E10-F10</f>
        <v>7340.8</v>
      </c>
    </row>
    <row r="11" spans="1:7" x14ac:dyDescent="0.25">
      <c r="A11" s="63"/>
      <c r="B11" s="76" t="s">
        <v>79</v>
      </c>
      <c r="C11" s="77">
        <f>C10-G10</f>
        <v>349779.20000000001</v>
      </c>
      <c r="D11" s="77">
        <f t="shared" ref="D11:D21" si="0">$G$5</f>
        <v>15376</v>
      </c>
      <c r="E11" s="77">
        <f t="shared" ref="E11:E21" si="1">D11-$G$3-$G$4</f>
        <v>9424</v>
      </c>
      <c r="F11" s="77">
        <f t="shared" ref="F11:F21" si="2">C11/100*$G$6/12</f>
        <v>2040.3786666666665</v>
      </c>
      <c r="G11" s="78">
        <f t="shared" ref="G11:G21" si="3">E11-F11</f>
        <v>7383.6213333333335</v>
      </c>
    </row>
    <row r="12" spans="1:7" x14ac:dyDescent="0.25">
      <c r="A12" s="63"/>
      <c r="B12" s="76" t="s">
        <v>80</v>
      </c>
      <c r="C12" s="77">
        <f t="shared" ref="C12:C21" si="4">C11-G11</f>
        <v>342395.5786666667</v>
      </c>
      <c r="D12" s="77">
        <f t="shared" si="0"/>
        <v>15376</v>
      </c>
      <c r="E12" s="77">
        <f t="shared" si="1"/>
        <v>9424</v>
      </c>
      <c r="F12" s="77">
        <f t="shared" si="2"/>
        <v>1997.3075422222225</v>
      </c>
      <c r="G12" s="78">
        <f t="shared" si="3"/>
        <v>7426.6924577777772</v>
      </c>
    </row>
    <row r="13" spans="1:7" x14ac:dyDescent="0.25">
      <c r="A13" s="63"/>
      <c r="B13" s="76" t="s">
        <v>81</v>
      </c>
      <c r="C13" s="77">
        <f t="shared" si="4"/>
        <v>334968.8862088889</v>
      </c>
      <c r="D13" s="77">
        <f t="shared" si="0"/>
        <v>15376</v>
      </c>
      <c r="E13" s="77">
        <f t="shared" si="1"/>
        <v>9424</v>
      </c>
      <c r="F13" s="77">
        <f t="shared" si="2"/>
        <v>1953.9851695518519</v>
      </c>
      <c r="G13" s="78">
        <f t="shared" si="3"/>
        <v>7470.0148304481481</v>
      </c>
    </row>
    <row r="14" spans="1:7" x14ac:dyDescent="0.25">
      <c r="A14" s="63"/>
      <c r="B14" s="76" t="s">
        <v>82</v>
      </c>
      <c r="C14" s="77">
        <f t="shared" si="4"/>
        <v>327498.87137844076</v>
      </c>
      <c r="D14" s="77">
        <f t="shared" si="0"/>
        <v>15376</v>
      </c>
      <c r="E14" s="77">
        <f t="shared" si="1"/>
        <v>9424</v>
      </c>
      <c r="F14" s="77">
        <f t="shared" si="2"/>
        <v>1910.4100830409043</v>
      </c>
      <c r="G14" s="78">
        <f t="shared" si="3"/>
        <v>7513.5899169590957</v>
      </c>
    </row>
    <row r="15" spans="1:7" x14ac:dyDescent="0.25">
      <c r="A15" s="63"/>
      <c r="B15" s="76" t="s">
        <v>83</v>
      </c>
      <c r="C15" s="77">
        <f t="shared" si="4"/>
        <v>319985.28146148165</v>
      </c>
      <c r="D15" s="77">
        <f t="shared" si="0"/>
        <v>15376</v>
      </c>
      <c r="E15" s="77">
        <f t="shared" si="1"/>
        <v>9424</v>
      </c>
      <c r="F15" s="77">
        <f t="shared" si="2"/>
        <v>1866.5808085253095</v>
      </c>
      <c r="G15" s="78">
        <f t="shared" si="3"/>
        <v>7557.4191914746907</v>
      </c>
    </row>
    <row r="16" spans="1:7" x14ac:dyDescent="0.25">
      <c r="A16" s="63"/>
      <c r="B16" s="76" t="s">
        <v>84</v>
      </c>
      <c r="C16" s="77">
        <f t="shared" si="4"/>
        <v>312427.86227000697</v>
      </c>
      <c r="D16" s="77">
        <f t="shared" si="0"/>
        <v>15376</v>
      </c>
      <c r="E16" s="77">
        <f t="shared" si="1"/>
        <v>9424</v>
      </c>
      <c r="F16" s="77">
        <f t="shared" si="2"/>
        <v>1822.4958632417074</v>
      </c>
      <c r="G16" s="78">
        <f t="shared" si="3"/>
        <v>7601.5041367582926</v>
      </c>
    </row>
    <row r="17" spans="1:7" x14ac:dyDescent="0.25">
      <c r="A17" s="63"/>
      <c r="B17" s="76" t="s">
        <v>85</v>
      </c>
      <c r="C17" s="77">
        <f t="shared" si="4"/>
        <v>304826.35813324869</v>
      </c>
      <c r="D17" s="77">
        <f t="shared" si="0"/>
        <v>15376</v>
      </c>
      <c r="E17" s="77">
        <f t="shared" si="1"/>
        <v>9424</v>
      </c>
      <c r="F17" s="77">
        <f t="shared" si="2"/>
        <v>1778.1537557772838</v>
      </c>
      <c r="G17" s="78">
        <f t="shared" si="3"/>
        <v>7645.8462442227165</v>
      </c>
    </row>
    <row r="18" spans="1:7" x14ac:dyDescent="0.25">
      <c r="A18" s="63"/>
      <c r="B18" s="76" t="s">
        <v>86</v>
      </c>
      <c r="C18" s="77">
        <f t="shared" si="4"/>
        <v>297180.51188902598</v>
      </c>
      <c r="D18" s="77">
        <f t="shared" si="0"/>
        <v>15376</v>
      </c>
      <c r="E18" s="77">
        <f t="shared" si="1"/>
        <v>9424</v>
      </c>
      <c r="F18" s="77">
        <f t="shared" si="2"/>
        <v>1733.552986019318</v>
      </c>
      <c r="G18" s="78">
        <f t="shared" si="3"/>
        <v>7690.4470139806817</v>
      </c>
    </row>
    <row r="19" spans="1:7" x14ac:dyDescent="0.25">
      <c r="A19" s="63"/>
      <c r="B19" s="76" t="s">
        <v>87</v>
      </c>
      <c r="C19" s="77">
        <f t="shared" si="4"/>
        <v>289490.06487504527</v>
      </c>
      <c r="D19" s="77">
        <f t="shared" si="0"/>
        <v>15376</v>
      </c>
      <c r="E19" s="77">
        <f t="shared" si="1"/>
        <v>9424</v>
      </c>
      <c r="F19" s="77">
        <f t="shared" si="2"/>
        <v>1688.6920451044307</v>
      </c>
      <c r="G19" s="78">
        <f t="shared" si="3"/>
        <v>7735.3079548955693</v>
      </c>
    </row>
    <row r="20" spans="1:7" x14ac:dyDescent="0.25">
      <c r="A20" s="63"/>
      <c r="B20" s="76" t="s">
        <v>88</v>
      </c>
      <c r="C20" s="77">
        <f t="shared" si="4"/>
        <v>281754.75692014972</v>
      </c>
      <c r="D20" s="77">
        <f t="shared" si="0"/>
        <v>15376</v>
      </c>
      <c r="E20" s="77">
        <f t="shared" si="1"/>
        <v>9424</v>
      </c>
      <c r="F20" s="77">
        <f t="shared" si="2"/>
        <v>1643.5694153675402</v>
      </c>
      <c r="G20" s="78">
        <f t="shared" si="3"/>
        <v>7780.4305846324596</v>
      </c>
    </row>
    <row r="21" spans="1:7" x14ac:dyDescent="0.25">
      <c r="A21" s="63"/>
      <c r="B21" s="76" t="s">
        <v>89</v>
      </c>
      <c r="C21" s="79">
        <f t="shared" si="4"/>
        <v>273974.32633551728</v>
      </c>
      <c r="D21" s="79">
        <f t="shared" si="0"/>
        <v>15376</v>
      </c>
      <c r="E21" s="79">
        <f t="shared" si="1"/>
        <v>9424</v>
      </c>
      <c r="F21" s="79">
        <f t="shared" si="2"/>
        <v>1598.1835702905175</v>
      </c>
      <c r="G21" s="80">
        <f t="shared" si="3"/>
        <v>7825.8164297094827</v>
      </c>
    </row>
    <row r="22" spans="1:7" x14ac:dyDescent="0.25">
      <c r="A22" s="63"/>
      <c r="B22" s="81" t="s">
        <v>16</v>
      </c>
      <c r="C22" s="82">
        <f>C21-G21</f>
        <v>266148.50990580779</v>
      </c>
      <c r="D22" s="83">
        <f>SUM(D10:D21)</f>
        <v>184512</v>
      </c>
      <c r="E22" s="84"/>
      <c r="F22" s="83"/>
      <c r="G22" s="84">
        <f>SUM(G10:G21)</f>
        <v>90971.490094192239</v>
      </c>
    </row>
    <row r="23" spans="1:7" x14ac:dyDescent="0.25">
      <c r="A23" s="6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Nabidka</vt:lpstr>
      <vt:lpstr>Odkup po roce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Edl</dc:creator>
  <cp:lastModifiedBy>jirik2</cp:lastModifiedBy>
  <cp:lastPrinted>2015-03-25T09:22:20Z</cp:lastPrinted>
  <dcterms:created xsi:type="dcterms:W3CDTF">2000-11-18T13:03:21Z</dcterms:created>
  <dcterms:modified xsi:type="dcterms:W3CDTF">2025-05-14T18:03:07Z</dcterms:modified>
</cp:coreProperties>
</file>